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5600" windowHeight="4200" activeTab="0"/>
  </bookViews>
  <sheets>
    <sheet name="Belem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<sst xmlns="http://schemas.openxmlformats.org/spreadsheetml/2006/main" count="23" uniqueCount="20">
  <si>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nella rappresentazione del grafico conviene che i valori 0 siano in bianco per ottenere un grafico del tipo a pag. 442 del demand planning</t>
  </si>
  <si>
    <t>y'(t')</t>
  </si>
  <si>
    <t>Previsione p(t)</t>
  </si>
  <si>
    <t>a_t</t>
  </si>
  <si>
    <t>b_t</t>
  </si>
  <si>
    <t>s_t norm</t>
  </si>
  <si>
    <t>s_t</t>
  </si>
  <si>
    <t>α =</t>
  </si>
  <si>
    <r>
      <rPr>
        <sz val="12"/>
        <color indexed="8"/>
        <rFont val="Calibri"/>
        <family val="2"/>
      </rPr>
      <t>β</t>
    </r>
    <r>
      <rPr>
        <sz val="12"/>
        <color indexed="8"/>
        <rFont val="Times New Roman"/>
        <family val="1"/>
      </rPr>
      <t xml:space="preserve"> =</t>
    </r>
  </si>
  <si>
    <r>
      <rPr>
        <sz val="12"/>
        <color indexed="8"/>
        <rFont val="Calibri"/>
        <family val="2"/>
      </rPr>
      <t>γ</t>
    </r>
    <r>
      <rPr>
        <sz val="12"/>
        <color indexed="8"/>
        <rFont val="Times New Roman"/>
        <family val="1"/>
      </rPr>
      <t xml:space="preserve"> </t>
    </r>
    <r>
      <rPr>
        <sz val="15.6"/>
        <color indexed="8"/>
        <rFont val="Times New Roman"/>
        <family val="1"/>
      </rPr>
      <t>=</t>
    </r>
  </si>
  <si>
    <t>a0 =</t>
  </si>
  <si>
    <t>b0 =</t>
  </si>
  <si>
    <t>Periodo t</t>
  </si>
  <si>
    <t>Quantità y(t)</t>
  </si>
  <si>
    <t>media s(t)</t>
  </si>
  <si>
    <t>media y'</t>
  </si>
  <si>
    <t>ciclo</t>
  </si>
  <si>
    <t>num_cicli K</t>
  </si>
  <si>
    <t>Stagionalità M</t>
  </si>
  <si>
    <t>Previsione p'(t)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</si>
</sst>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5.6"/>
      <color indexed="8"/>
      <name val="Times New Roman"/>
      <family val="1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3"/>
      <name val="Times New Roman"/>
      <family val="1"/>
    </font>
    <font>
      <b/>
      <sz val="14"/>
      <color theme="0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1" applyNumberFormat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43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3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11" xfId="0" applyFill="1" applyBorder="1" applyAlignment="1">
      <alignment/>
    </xf>
    <xf numFmtId="0" fontId="0" fillId="15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0" applyNumberFormat="1" applyBorder="1" applyAlignment="1">
      <alignment/>
    </xf>
    <xf numFmtId="3" fontId="43" fillId="0" borderId="0" xfId="0" applyNumberFormat="1" applyFont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2" fontId="0" fillId="3" borderId="11" xfId="0" applyNumberFormat="1" applyFill="1" applyBorder="1" applyAlignment="1">
      <alignment/>
    </xf>
    <xf numFmtId="2" fontId="0" fillId="15" borderId="11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2" fontId="45" fillId="35" borderId="11" xfId="0" applyNumberFormat="1" applyFont="1" applyFill="1" applyBorder="1" applyAlignment="1">
      <alignment/>
    </xf>
    <xf numFmtId="2" fontId="46" fillId="35" borderId="11" xfId="0" applyNumberFormat="1" applyFont="1" applyFill="1" applyBorder="1" applyAlignment="1">
      <alignment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1505"/>
          <c:w val="0.729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Belem!$B$1</c:f>
              <c:strCache>
                <c:ptCount val="1"/>
                <c:pt idx="0">
                  <c:v>Quantit? y(t)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Belem!$B$2:$B$37</c:f>
              <c:numCache/>
            </c:numRef>
          </c:val>
          <c:smooth val="0"/>
        </c:ser>
        <c:marker val="1"/>
        <c:axId val="44564018"/>
        <c:axId val="65531843"/>
      </c:lineChart>
      <c:catAx>
        <c:axId val="4456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31843"/>
        <c:crosses val="autoZero"/>
        <c:auto val="1"/>
        <c:lblOffset val="100"/>
        <c:tickLblSkip val="2"/>
        <c:noMultiLvlLbl val="0"/>
      </c:catAx>
      <c:valAx>
        <c:axId val="655318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64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25"/>
          <c:y val="0.5805"/>
          <c:w val="0.214"/>
          <c:h val="0.09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153"/>
          <c:w val="0.82025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Belem!$D$1</c:f>
              <c:strCache>
                <c:ptCount val="1"/>
                <c:pt idx="0">
                  <c:v>y'(t')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Belem!$D$2:$D$16</c:f>
              <c:numCache/>
            </c:numRef>
          </c:val>
          <c:smooth val="0"/>
        </c:ser>
        <c:marker val="1"/>
        <c:axId val="52915676"/>
        <c:axId val="6479037"/>
      </c:lineChart>
      <c:catAx>
        <c:axId val="5291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9037"/>
        <c:crosses val="autoZero"/>
        <c:auto val="1"/>
        <c:lblOffset val="100"/>
        <c:tickLblSkip val="1"/>
        <c:noMultiLvlLbl val="0"/>
      </c:catAx>
      <c:valAx>
        <c:axId val="6479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15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5"/>
          <c:y val="0.57925"/>
          <c:w val="0.12725"/>
          <c:h val="0.09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19</xdr:row>
      <xdr:rowOff>161925</xdr:rowOff>
    </xdr:from>
    <xdr:to>
      <xdr:col>20</xdr:col>
      <xdr:colOff>390525</xdr:colOff>
      <xdr:row>33</xdr:row>
      <xdr:rowOff>104775</xdr:rowOff>
    </xdr:to>
    <xdr:graphicFrame>
      <xdr:nvGraphicFramePr>
        <xdr:cNvPr id="1" name="Grafico 1"/>
        <xdr:cNvGraphicFramePr/>
      </xdr:nvGraphicFramePr>
      <xdr:xfrm>
        <a:off x="9515475" y="3933825"/>
        <a:ext cx="4400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266700</xdr:colOff>
      <xdr:row>2</xdr:row>
      <xdr:rowOff>28575</xdr:rowOff>
    </xdr:from>
    <xdr:to>
      <xdr:col>21</xdr:col>
      <xdr:colOff>0</xdr:colOff>
      <xdr:row>15</xdr:row>
      <xdr:rowOff>161925</xdr:rowOff>
    </xdr:to>
    <xdr:graphicFrame>
      <xdr:nvGraphicFramePr>
        <xdr:cNvPr id="2" name="Grafico 2"/>
        <xdr:cNvGraphicFramePr/>
      </xdr:nvGraphicFramePr>
      <xdr:xfrm>
        <a:off x="9658350" y="409575"/>
        <a:ext cx="44577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workbookViewId="0" topLeftCell="A3">
      <selection activeCell="J13" sqref="J13"/>
    </sheetView>
  </sheetViews>
  <sheetFormatPr defaultColWidth="8.8515625" defaultRowHeight="15"/>
  <cols>
    <col min="1" max="1" width="8.8515625" style="0" customWidth="1"/>
    <col min="2" max="2" width="14.140625" style="0" bestFit="1" customWidth="1"/>
    <col min="3" max="3" width="14.140625" style="0" customWidth="1"/>
    <col min="4" max="4" width="8.8515625" style="0" customWidth="1"/>
    <col min="5" max="5" width="14.28125" style="0" bestFit="1" customWidth="1"/>
    <col min="6" max="6" width="9.421875" style="0" bestFit="1" customWidth="1"/>
    <col min="7" max="7" width="8.8515625" style="0" customWidth="1"/>
    <col min="8" max="8" width="12.00390625" style="0" bestFit="1" customWidth="1"/>
    <col min="9" max="9" width="8.8515625" style="0" customWidth="1"/>
    <col min="10" max="10" width="10.00390625" style="0" bestFit="1" customWidth="1"/>
    <col min="11" max="11" width="8.8515625" style="0" customWidth="1"/>
    <col min="12" max="12" width="13.7109375" style="0" bestFit="1" customWidth="1"/>
  </cols>
  <sheetData>
    <row r="1" spans="1:11" ht="15">
      <c r="A1" s="5" t="s">
        <v>12</v>
      </c>
      <c r="B1" s="7" t="s">
        <v>13</v>
      </c>
      <c r="C1" s="7" t="s">
        <v>2</v>
      </c>
      <c r="D1" s="6" t="s">
        <v>1</v>
      </c>
      <c r="E1" s="6" t="s">
        <v>19</v>
      </c>
      <c r="F1" s="6" t="s">
        <v>3</v>
      </c>
      <c r="G1" s="6" t="s">
        <v>4</v>
      </c>
      <c r="H1" s="6" t="s">
        <v>5</v>
      </c>
      <c r="I1" s="6" t="s">
        <v>6</v>
      </c>
      <c r="J1" s="8"/>
      <c r="K1" s="8"/>
    </row>
    <row r="2" spans="1:13" ht="15">
      <c r="A2" s="1">
        <v>1</v>
      </c>
      <c r="B2" s="3">
        <v>200</v>
      </c>
      <c r="C2" s="3"/>
      <c r="D2" s="11">
        <v>200</v>
      </c>
      <c r="E2" s="11"/>
      <c r="F2" s="20">
        <f>$M$4*(D2/H2)+(1-$M$4)*(M2+M3)</f>
        <v>163.98804067895216</v>
      </c>
      <c r="G2" s="20">
        <f>$M$5*(F2-M2)+(1-$M$5)*M3</f>
        <v>0.6408040678952188</v>
      </c>
      <c r="H2" s="20">
        <f>I2/$K$6</f>
        <v>1.1802166877152034</v>
      </c>
      <c r="I2" s="20">
        <f>(D2/$M$10+D7/$M$11+D12/$M$12)/$M$14</f>
        <v>1.1802166877152034</v>
      </c>
      <c r="J2" s="8"/>
      <c r="K2" s="8"/>
      <c r="L2" s="9" t="s">
        <v>10</v>
      </c>
      <c r="M2" s="10">
        <f>SUM(M10:M12)/$M$14</f>
        <v>162.79999999999998</v>
      </c>
    </row>
    <row r="3" spans="1:13" ht="15">
      <c r="A3" s="1">
        <v>2</v>
      </c>
      <c r="B3" s="3">
        <v>11</v>
      </c>
      <c r="C3" s="3"/>
      <c r="D3" s="11">
        <v>11</v>
      </c>
      <c r="E3" s="11"/>
      <c r="F3" s="20">
        <f>$M$4*(D3/H3)+(1-$M$4)*(F2+G2)</f>
        <v>168.0129735024279</v>
      </c>
      <c r="G3" s="20">
        <f>$M$5*(F3-F2)+(1-$M$5)*G2</f>
        <v>0.979216943453272</v>
      </c>
      <c r="H3" s="20">
        <f>I3/$K$6</f>
        <v>0.05542395660434087</v>
      </c>
      <c r="I3" s="20">
        <f>(D3/$M$10+D8/$M$11+D13/$M$12)/$M$14</f>
        <v>0.05542395660434087</v>
      </c>
      <c r="J3" s="8"/>
      <c r="K3" s="8"/>
      <c r="L3" s="9" t="s">
        <v>11</v>
      </c>
      <c r="M3" s="10">
        <f>(M12-M10)/(COUNT(D2:D16)-M15)</f>
        <v>0.5800000000000012</v>
      </c>
    </row>
    <row r="4" spans="1:13" ht="15">
      <c r="A4" s="1">
        <v>3</v>
      </c>
      <c r="B4" s="3">
        <v>0</v>
      </c>
      <c r="C4" s="3"/>
      <c r="D4" s="11">
        <v>14</v>
      </c>
      <c r="E4" s="11"/>
      <c r="F4" s="20">
        <f aca="true" t="shared" si="0" ref="F4:F16">$M$4*(D4/H4)+(1-$M$4)*(F3+G3)</f>
        <v>166.0653799363829</v>
      </c>
      <c r="G4" s="20">
        <f aca="true" t="shared" si="1" ref="G4:G16">$M$5*(F4-F3)+(1-$M$5)*G3</f>
        <v>0.6865358925034434</v>
      </c>
      <c r="H4" s="20">
        <f>I4/$K$6</f>
        <v>0.10019747107194087</v>
      </c>
      <c r="I4" s="20">
        <f>(D4/$M$10+D9/$M$11+D14/$M$12)/$M$14</f>
        <v>0.10019747107194087</v>
      </c>
      <c r="J4" s="8"/>
      <c r="K4" s="8"/>
      <c r="L4" s="9" t="s">
        <v>7</v>
      </c>
      <c r="M4" s="10">
        <v>0.1</v>
      </c>
    </row>
    <row r="5" spans="1:13" ht="15">
      <c r="A5" s="1">
        <v>4</v>
      </c>
      <c r="B5" s="3">
        <v>0</v>
      </c>
      <c r="C5" s="3"/>
      <c r="D5" s="11">
        <v>121</v>
      </c>
      <c r="E5" s="11"/>
      <c r="F5" s="20">
        <f t="shared" si="0"/>
        <v>166.80795632124202</v>
      </c>
      <c r="G5" s="20">
        <f t="shared" si="1"/>
        <v>0.692139941739011</v>
      </c>
      <c r="H5" s="20">
        <f>I5/$K$6</f>
        <v>0.723198384051064</v>
      </c>
      <c r="I5" s="20">
        <f>(D5/$M$10+D10/$M$11+D15/$M$12)/$M$14</f>
        <v>0.723198384051064</v>
      </c>
      <c r="J5" s="8"/>
      <c r="K5" s="8"/>
      <c r="L5" s="9" t="s">
        <v>8</v>
      </c>
      <c r="M5" s="10">
        <v>0.1</v>
      </c>
    </row>
    <row r="6" spans="1:13" ht="18">
      <c r="A6" s="1">
        <v>5</v>
      </c>
      <c r="B6" s="3">
        <v>0</v>
      </c>
      <c r="C6" s="3"/>
      <c r="D6" s="11">
        <v>450</v>
      </c>
      <c r="E6" s="11"/>
      <c r="F6" s="20">
        <f t="shared" si="0"/>
        <v>166.05119458700955</v>
      </c>
      <c r="G6" s="20">
        <f t="shared" si="1"/>
        <v>0.547249774141863</v>
      </c>
      <c r="H6" s="20">
        <f>I6/$K$6</f>
        <v>2.940963500557451</v>
      </c>
      <c r="I6" s="20">
        <f>(D6/$M$10+D11/$M$11+D16/$M$12)/$M$14</f>
        <v>2.940963500557451</v>
      </c>
      <c r="J6" s="8" t="s">
        <v>14</v>
      </c>
      <c r="K6" s="17">
        <f>AVERAGE(I2:I6)</f>
        <v>1</v>
      </c>
      <c r="L6" s="9" t="s">
        <v>9</v>
      </c>
      <c r="M6" s="10">
        <v>0.3</v>
      </c>
    </row>
    <row r="7" spans="1:11" ht="15">
      <c r="A7" s="1">
        <v>6</v>
      </c>
      <c r="B7" s="3">
        <v>0</v>
      </c>
      <c r="C7" s="3"/>
      <c r="D7" s="12">
        <v>189</v>
      </c>
      <c r="E7" s="12"/>
      <c r="F7" s="21">
        <f>$M$4*(D7/H7)+(1-$M$4)*(F6+G6)</f>
        <v>165.60815225978894</v>
      </c>
      <c r="G7" s="21">
        <f t="shared" si="1"/>
        <v>0.4482205640056157</v>
      </c>
      <c r="H7" s="21">
        <f>I7/$K$11</f>
        <v>1.2061608140573807</v>
      </c>
      <c r="I7" s="21">
        <f>$M$6*(D2/F2)+(1-$M$6)*I2</f>
        <v>1.192032020915553</v>
      </c>
      <c r="J7" s="8"/>
      <c r="K7" s="8"/>
    </row>
    <row r="8" spans="1:11" ht="15">
      <c r="A8" s="1">
        <v>7</v>
      </c>
      <c r="B8" s="3">
        <v>0</v>
      </c>
      <c r="C8" s="3"/>
      <c r="D8" s="12">
        <v>7</v>
      </c>
      <c r="E8" s="12"/>
      <c r="F8" s="21">
        <f t="shared" si="0"/>
        <v>161.2889058958487</v>
      </c>
      <c r="G8" s="21">
        <f t="shared" si="1"/>
        <v>-0.02852612878896965</v>
      </c>
      <c r="H8" s="21">
        <f>I8/$K$11</f>
        <v>0.05913075914960445</v>
      </c>
      <c r="I8" s="21">
        <f>$M$6*(D3/F3)+(1-$M$6)*I3</f>
        <v>0.05843810999817525</v>
      </c>
      <c r="J8" s="8"/>
      <c r="K8" s="8"/>
    </row>
    <row r="9" spans="1:13" ht="15">
      <c r="A9" s="1">
        <v>8</v>
      </c>
      <c r="B9" s="3">
        <v>0</v>
      </c>
      <c r="C9" s="3"/>
      <c r="D9" s="12">
        <v>18</v>
      </c>
      <c r="E9" s="12"/>
      <c r="F9" s="21">
        <f t="shared" si="0"/>
        <v>163.77549106669997</v>
      </c>
      <c r="G9" s="21">
        <f t="shared" si="1"/>
        <v>0.2229850011750544</v>
      </c>
      <c r="H9" s="21">
        <f>I9/$K$11</f>
        <v>0.0965605700225804</v>
      </c>
      <c r="I9" s="21">
        <f>$M$6*(D4/F4)+(1-$M$6)*I4</f>
        <v>0.09542947348586178</v>
      </c>
      <c r="J9" s="8"/>
      <c r="K9" s="8"/>
      <c r="L9" s="15" t="s">
        <v>16</v>
      </c>
      <c r="M9" s="15" t="s">
        <v>15</v>
      </c>
    </row>
    <row r="10" spans="1:13" ht="15">
      <c r="A10" s="1">
        <v>9</v>
      </c>
      <c r="B10" s="3">
        <v>0</v>
      </c>
      <c r="C10" s="3"/>
      <c r="D10" s="12">
        <v>118</v>
      </c>
      <c r="E10" s="12"/>
      <c r="F10" s="21">
        <f t="shared" si="0"/>
        <v>163.70929478196058</v>
      </c>
      <c r="G10" s="21">
        <f t="shared" si="1"/>
        <v>0.19406687258360986</v>
      </c>
      <c r="H10" s="21">
        <f>I10/$K$11</f>
        <v>0.7324340138999631</v>
      </c>
      <c r="I10" s="21">
        <f>$M$6*(D5/F5)+(1-$M$6)*I5</f>
        <v>0.7238543879066262</v>
      </c>
      <c r="J10" s="8"/>
      <c r="K10" s="8"/>
      <c r="L10" s="16">
        <v>1</v>
      </c>
      <c r="M10" s="11">
        <f>AVERAGE(D2:D6)</f>
        <v>159.2</v>
      </c>
    </row>
    <row r="11" spans="1:13" ht="15">
      <c r="A11" s="1">
        <v>10</v>
      </c>
      <c r="B11" s="3">
        <v>14</v>
      </c>
      <c r="C11" s="3"/>
      <c r="D11" s="12">
        <v>489</v>
      </c>
      <c r="E11" s="12"/>
      <c r="F11" s="21">
        <f t="shared" si="0"/>
        <v>164.34193660846316</v>
      </c>
      <c r="G11" s="21">
        <f t="shared" si="1"/>
        <v>0.23792436797550667</v>
      </c>
      <c r="H11" s="21">
        <f>I11/$K$11</f>
        <v>2.905713842870471</v>
      </c>
      <c r="I11" s="21">
        <f>$M$6*(D6/F6)+(1-$M$6)*I6</f>
        <v>2.8716767316189786</v>
      </c>
      <c r="J11" s="8" t="s">
        <v>14</v>
      </c>
      <c r="K11" s="17">
        <f>AVERAGE(I7:I11)</f>
        <v>0.988286144785039</v>
      </c>
      <c r="L11" s="16">
        <v>2</v>
      </c>
      <c r="M11" s="12">
        <f>AVERAGE(D7:D11)</f>
        <v>164.2</v>
      </c>
    </row>
    <row r="12" spans="1:13" ht="15">
      <c r="A12" s="1">
        <v>11</v>
      </c>
      <c r="B12" s="3">
        <v>121</v>
      </c>
      <c r="C12" s="3"/>
      <c r="D12" s="13">
        <v>187</v>
      </c>
      <c r="E12" s="13"/>
      <c r="F12" s="22">
        <f>$M$4*(D12/H12)+(1-$M$4)*(F11+G11)</f>
        <v>163.87344434782585</v>
      </c>
      <c r="G12" s="22">
        <f t="shared" si="1"/>
        <v>0.1672827051142255</v>
      </c>
      <c r="H12" s="22">
        <f>I12/$K$16</f>
        <v>1.187183285879278</v>
      </c>
      <c r="I12" s="22">
        <f>$M$6*(D7/F7)+(1-$M$6)*I7</f>
        <v>1.1767968643663747</v>
      </c>
      <c r="J12" s="8"/>
      <c r="K12" s="8"/>
      <c r="L12" s="16">
        <v>3</v>
      </c>
      <c r="M12" s="13">
        <f>AVERAGE(D12:D16)</f>
        <v>165</v>
      </c>
    </row>
    <row r="13" spans="1:11" ht="15">
      <c r="A13" s="1">
        <v>12</v>
      </c>
      <c r="B13" s="3">
        <v>450</v>
      </c>
      <c r="C13" s="3"/>
      <c r="D13" s="13">
        <v>9</v>
      </c>
      <c r="E13" s="13"/>
      <c r="F13" s="22">
        <f t="shared" si="0"/>
        <v>164.17993577184393</v>
      </c>
      <c r="G13" s="22">
        <f t="shared" si="1"/>
        <v>0.18120357700461065</v>
      </c>
      <c r="H13" s="22">
        <f>I13/$K$16</f>
        <v>0.05440274978841686</v>
      </c>
      <c r="I13" s="22">
        <f aca="true" t="shared" si="2" ref="I13:I21">$M$6*(D8/F8)+(1-$M$6)*I8</f>
        <v>0.05392679136019067</v>
      </c>
      <c r="J13" s="8"/>
      <c r="K13" s="8"/>
    </row>
    <row r="14" spans="1:13" ht="15">
      <c r="A14" s="1">
        <v>13</v>
      </c>
      <c r="B14" s="3">
        <v>189</v>
      </c>
      <c r="C14" s="3"/>
      <c r="D14" s="13">
        <v>17</v>
      </c>
      <c r="E14" s="13"/>
      <c r="F14" s="22">
        <f t="shared" si="0"/>
        <v>164.81470340384573</v>
      </c>
      <c r="G14" s="22">
        <f t="shared" si="1"/>
        <v>0.2265599825043293</v>
      </c>
      <c r="H14" s="22">
        <f>I14/$K$16</f>
        <v>0.10065319190918898</v>
      </c>
      <c r="I14" s="22">
        <f t="shared" si="2"/>
        <v>0.0997725979097429</v>
      </c>
      <c r="J14" s="8"/>
      <c r="K14" s="8"/>
      <c r="L14" s="15" t="s">
        <v>17</v>
      </c>
      <c r="M14" s="14">
        <v>3</v>
      </c>
    </row>
    <row r="15" spans="1:13" ht="15">
      <c r="A15" s="1">
        <v>14</v>
      </c>
      <c r="B15" s="3">
        <v>7</v>
      </c>
      <c r="C15" s="3"/>
      <c r="D15" s="13">
        <v>114</v>
      </c>
      <c r="E15" s="13"/>
      <c r="F15" s="22">
        <f t="shared" si="0"/>
        <v>164.16822875298467</v>
      </c>
      <c r="G15" s="22">
        <f t="shared" si="1"/>
        <v>0.1392565191677912</v>
      </c>
      <c r="H15" s="22">
        <f>I15/$K$16</f>
        <v>0.7293156623319405</v>
      </c>
      <c r="I15" s="22">
        <f t="shared" si="2"/>
        <v>0.7229350301456211</v>
      </c>
      <c r="J15" s="8"/>
      <c r="K15" s="8"/>
      <c r="L15" s="15" t="s">
        <v>18</v>
      </c>
      <c r="M15" s="14">
        <v>5</v>
      </c>
    </row>
    <row r="16" spans="1:11" ht="15">
      <c r="A16" s="1">
        <v>15</v>
      </c>
      <c r="B16" s="3">
        <v>0</v>
      </c>
      <c r="C16" s="3"/>
      <c r="D16" s="13">
        <v>498</v>
      </c>
      <c r="E16" s="13"/>
      <c r="F16" s="22">
        <f t="shared" si="0"/>
        <v>164.88234829913483</v>
      </c>
      <c r="G16" s="22">
        <f t="shared" si="1"/>
        <v>0.1967428218660279</v>
      </c>
      <c r="H16" s="22">
        <f>I16/$K$16</f>
        <v>2.928445110091176</v>
      </c>
      <c r="I16" s="22">
        <f t="shared" si="2"/>
        <v>2.9028247483049334</v>
      </c>
      <c r="J16" s="8" t="s">
        <v>14</v>
      </c>
      <c r="K16" s="17">
        <f>AVERAGE(I12:I16)</f>
        <v>0.9912512064173725</v>
      </c>
    </row>
    <row r="17" spans="1:9" ht="18">
      <c r="A17" s="1">
        <v>16</v>
      </c>
      <c r="B17" s="3">
        <v>0</v>
      </c>
      <c r="C17" s="3"/>
      <c r="E17" s="23">
        <f>($F$16+$G$16*(A17-$M$14*$M$15))*H17</f>
        <v>193.52246254848134</v>
      </c>
      <c r="H17" s="24">
        <f>I17/$K$21</f>
        <v>1.1723014782449455</v>
      </c>
      <c r="I17" s="24">
        <f t="shared" si="2"/>
        <v>1.1660951509471498</v>
      </c>
    </row>
    <row r="18" spans="1:9" ht="18">
      <c r="A18" s="1">
        <v>17</v>
      </c>
      <c r="B18" s="3">
        <v>0</v>
      </c>
      <c r="C18" s="3"/>
      <c r="E18" s="23">
        <f>($F$16+$G$16*(A18-$M$14*$M$15))*H18</f>
        <v>9.004651119192516</v>
      </c>
      <c r="H18" s="24">
        <f>I18/$K$21</f>
        <v>0.054482563508378816</v>
      </c>
      <c r="I18" s="24">
        <f t="shared" si="2"/>
        <v>0.054194125229121363</v>
      </c>
    </row>
    <row r="19" spans="1:9" ht="18">
      <c r="A19" s="1">
        <v>18</v>
      </c>
      <c r="B19" s="3">
        <v>0</v>
      </c>
      <c r="C19" s="3"/>
      <c r="E19" s="23">
        <f>($F$16+$G$16*(A19-$M$14*$M$15))*H19</f>
        <v>16.765858123382078</v>
      </c>
      <c r="H19" s="24">
        <f>I19/$K$21</f>
        <v>0.10132106752177789</v>
      </c>
      <c r="I19" s="24">
        <f t="shared" si="2"/>
        <v>0.1007846596788537</v>
      </c>
    </row>
    <row r="20" spans="1:9" ht="18">
      <c r="A20" s="1">
        <v>19</v>
      </c>
      <c r="B20" s="3">
        <v>0</v>
      </c>
      <c r="C20" s="3"/>
      <c r="E20" s="23">
        <f>($F$16+$G$16*(A20-$M$14*$M$15))*H20</f>
        <v>118.98031814176449</v>
      </c>
      <c r="H20" s="24">
        <f>I20/$K$21</f>
        <v>0.7181795545407</v>
      </c>
      <c r="I20" s="24">
        <f t="shared" si="2"/>
        <v>0.7143774119547011</v>
      </c>
    </row>
    <row r="21" spans="1:11" ht="18">
      <c r="A21" s="1">
        <v>20</v>
      </c>
      <c r="B21" s="3">
        <v>0</v>
      </c>
      <c r="C21" s="3"/>
      <c r="E21" s="23">
        <f>($F$16+$G$16*(A21-$M$14*$M$15))*H21</f>
        <v>489.9211322883682</v>
      </c>
      <c r="H21" s="24">
        <f>I21/$K$21</f>
        <v>2.9537153361841972</v>
      </c>
      <c r="I21" s="24">
        <f t="shared" si="2"/>
        <v>2.938077955816545</v>
      </c>
      <c r="J21" s="8" t="s">
        <v>14</v>
      </c>
      <c r="K21" s="17">
        <f>AVERAGE(I17:I21)</f>
        <v>0.9947058607252742</v>
      </c>
    </row>
    <row r="22" spans="1:3" ht="15">
      <c r="A22" s="1">
        <v>21</v>
      </c>
      <c r="B22" s="3">
        <v>0</v>
      </c>
      <c r="C22" s="3"/>
    </row>
    <row r="23" spans="1:3" ht="15">
      <c r="A23" s="1">
        <v>22</v>
      </c>
      <c r="B23" s="3">
        <v>18</v>
      </c>
      <c r="C23" s="3"/>
    </row>
    <row r="24" spans="1:3" ht="15">
      <c r="A24" s="1">
        <v>23</v>
      </c>
      <c r="B24" s="3">
        <v>118</v>
      </c>
      <c r="C24" s="3"/>
    </row>
    <row r="25" spans="1:3" ht="15">
      <c r="A25" s="1">
        <v>24</v>
      </c>
      <c r="B25" s="3">
        <v>489</v>
      </c>
      <c r="C25" s="3"/>
    </row>
    <row r="26" spans="1:22" ht="15">
      <c r="A26" s="1">
        <v>25</v>
      </c>
      <c r="B26" s="3">
        <v>187</v>
      </c>
      <c r="C26" s="3"/>
      <c r="V26" t="s">
        <v>0</v>
      </c>
    </row>
    <row r="27" spans="1:3" ht="15">
      <c r="A27" s="1">
        <v>26</v>
      </c>
      <c r="B27" s="3">
        <v>9</v>
      </c>
      <c r="C27" s="3"/>
    </row>
    <row r="28" spans="1:3" ht="15">
      <c r="A28" s="1">
        <v>27</v>
      </c>
      <c r="B28" s="3">
        <v>0</v>
      </c>
      <c r="C28" s="3"/>
    </row>
    <row r="29" spans="1:3" ht="15">
      <c r="A29" s="1">
        <v>28</v>
      </c>
      <c r="B29" s="3">
        <v>0</v>
      </c>
      <c r="C29" s="3"/>
    </row>
    <row r="30" spans="1:3" ht="15">
      <c r="A30" s="1">
        <v>29</v>
      </c>
      <c r="B30" s="3">
        <v>0</v>
      </c>
      <c r="C30" s="3"/>
    </row>
    <row r="31" spans="1:3" ht="15">
      <c r="A31" s="1">
        <v>30</v>
      </c>
      <c r="B31" s="3">
        <v>0</v>
      </c>
      <c r="C31" s="3"/>
    </row>
    <row r="32" spans="1:3" ht="15">
      <c r="A32" s="1">
        <v>31</v>
      </c>
      <c r="B32" s="3">
        <v>0</v>
      </c>
      <c r="C32" s="3"/>
    </row>
    <row r="33" spans="1:3" ht="15">
      <c r="A33" s="1">
        <v>32</v>
      </c>
      <c r="B33" s="3">
        <v>0</v>
      </c>
      <c r="C33" s="3"/>
    </row>
    <row r="34" spans="1:3" ht="15">
      <c r="A34" s="1">
        <v>33</v>
      </c>
      <c r="B34" s="3">
        <v>0</v>
      </c>
      <c r="C34" s="3"/>
    </row>
    <row r="35" spans="1:3" ht="15">
      <c r="A35" s="1">
        <v>34</v>
      </c>
      <c r="B35" s="3">
        <v>17</v>
      </c>
      <c r="C35" s="3"/>
    </row>
    <row r="36" spans="1:3" ht="15">
      <c r="A36" s="1">
        <v>35</v>
      </c>
      <c r="B36" s="3">
        <v>114</v>
      </c>
      <c r="C36" s="3"/>
    </row>
    <row r="37" spans="1:3" ht="15">
      <c r="A37" s="2">
        <v>36</v>
      </c>
      <c r="B37" s="4">
        <v>498</v>
      </c>
      <c r="C37" s="18"/>
    </row>
    <row r="38" ht="15">
      <c r="C38" s="19">
        <f>E17</f>
        <v>193.52246254848134</v>
      </c>
    </row>
    <row r="39" ht="15">
      <c r="C39" s="19">
        <f>E18</f>
        <v>9.004651119192516</v>
      </c>
    </row>
    <row r="40" ht="15">
      <c r="C40" s="19">
        <v>0</v>
      </c>
    </row>
    <row r="41" ht="15">
      <c r="C41" s="19">
        <v>0</v>
      </c>
    </row>
    <row r="42" ht="15">
      <c r="C42" s="19">
        <v>0</v>
      </c>
    </row>
    <row r="43" ht="15">
      <c r="C43" s="19">
        <v>0</v>
      </c>
    </row>
    <row r="44" ht="15">
      <c r="C44" s="19">
        <v>0</v>
      </c>
    </row>
    <row r="45" ht="15">
      <c r="C45" s="19">
        <v>0</v>
      </c>
    </row>
    <row r="46" ht="15">
      <c r="C46" s="19">
        <v>0</v>
      </c>
    </row>
    <row r="47" ht="15">
      <c r="C47" s="19">
        <f>E19</f>
        <v>16.765858123382078</v>
      </c>
    </row>
    <row r="48" ht="15">
      <c r="C48" s="19">
        <f>E20</f>
        <v>118.98031814176449</v>
      </c>
    </row>
    <row r="49" ht="15">
      <c r="C49" s="19">
        <f>E21</f>
        <v>489.9211322883682</v>
      </c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Anna Altieri</cp:lastModifiedBy>
  <dcterms:created xsi:type="dcterms:W3CDTF">2011-01-05T15:29:18Z</dcterms:created>
  <dcterms:modified xsi:type="dcterms:W3CDTF">2012-07-31T08:45:15Z</dcterms:modified>
  <cp:category/>
  <cp:version/>
  <cp:contentType/>
  <cp:contentStatus/>
</cp:coreProperties>
</file>